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fany.javier\Desktop\"/>
    </mc:Choice>
  </mc:AlternateContent>
  <xr:revisionPtr revIDLastSave="0" documentId="8_{AD39F7B1-D3D9-4A31-A293-DE7C9953F5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esupuesto 2023 detallado" sheetId="2" r:id="rId1"/>
  </sheets>
  <definedNames>
    <definedName name="_xlnm.Print_Area" localSheetId="0">'Presupuesto 2023 detallado'!$A$1:$D$188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0" i="2" l="1"/>
  <c r="B38" i="2" s="1"/>
  <c r="B39" i="2"/>
  <c r="B37" i="2"/>
  <c r="B35" i="2"/>
  <c r="B34" i="2"/>
  <c r="B25" i="2"/>
  <c r="B18" i="2"/>
  <c r="B33" i="2"/>
  <c r="B28" i="2"/>
  <c r="B26" i="2"/>
  <c r="B20" i="2"/>
  <c r="B128" i="2"/>
  <c r="B127" i="2" s="1"/>
  <c r="B126" i="2"/>
  <c r="B123" i="2" s="1"/>
  <c r="B125" i="2"/>
  <c r="B124" i="2"/>
  <c r="B112" i="2"/>
  <c r="B111" i="2"/>
  <c r="B110" i="2" s="1"/>
  <c r="B99" i="2"/>
  <c r="B98" i="2"/>
  <c r="B97" i="2" s="1"/>
  <c r="B94" i="2"/>
  <c r="B88" i="2"/>
  <c r="B87" i="2"/>
  <c r="B86" i="2" s="1"/>
  <c r="B85" i="2"/>
  <c r="B84" i="2"/>
  <c r="B83" i="2" s="1"/>
  <c r="B82" i="2"/>
  <c r="B81" i="2"/>
  <c r="B80" i="2" s="1"/>
  <c r="B78" i="2"/>
  <c r="B76" i="2"/>
  <c r="B75" i="2"/>
  <c r="B73" i="2"/>
  <c r="B72" i="2"/>
  <c r="B71" i="2"/>
  <c r="B70" i="2"/>
  <c r="B68" i="2" s="1"/>
  <c r="B67" i="2"/>
  <c r="B66" i="2"/>
  <c r="B65" i="2"/>
  <c r="B64" i="2" s="1"/>
  <c r="B54" i="2"/>
  <c r="B53" i="2"/>
  <c r="B52" i="2" s="1"/>
  <c r="B51" i="2"/>
  <c r="B50" i="2"/>
  <c r="B49" i="2"/>
  <c r="B47" i="2" s="1"/>
  <c r="B48" i="2"/>
  <c r="B42" i="2"/>
  <c r="B41" i="2" s="1"/>
  <c r="B19" i="2"/>
  <c r="B9" i="2" s="1"/>
  <c r="B77" i="2"/>
  <c r="B117" i="2"/>
  <c r="B116" i="2" s="1"/>
  <c r="B114" i="2"/>
  <c r="B103" i="2"/>
  <c r="B96" i="2"/>
  <c r="B95" i="2"/>
  <c r="B93" i="2"/>
  <c r="B46" i="2"/>
  <c r="B45" i="2"/>
  <c r="B44" i="2" s="1"/>
  <c r="B79" i="2" l="1"/>
  <c r="B122" i="2"/>
  <c r="B32" i="2"/>
  <c r="B155" i="2" s="1"/>
  <c r="D166" i="2"/>
  <c r="D155" i="2"/>
  <c r="B139" i="2"/>
  <c r="B8" i="2"/>
  <c r="B166" i="2" l="1"/>
  <c r="C155" i="2"/>
  <c r="C166" i="2" s="1"/>
</calcChain>
</file>

<file path=xl/sharedStrings.xml><?xml version="1.0" encoding="utf-8"?>
<sst xmlns="http://schemas.openxmlformats.org/spreadsheetml/2006/main" count="173" uniqueCount="164">
  <si>
    <t>Detalle</t>
  </si>
  <si>
    <t>2 - GASTOS</t>
  </si>
  <si>
    <t>2.1 - REMUNERACIONES Y CONTRIBUCIONES</t>
  </si>
  <si>
    <t>2.1.1 - REMUNERACIONES</t>
  </si>
  <si>
    <t>2.1.2 - SOBRESUELDOS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</si>
  <si>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</si>
  <si>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</si>
  <si>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</si>
  <si>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</si>
  <si>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</si>
  <si>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</si>
  <si>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</si>
  <si>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</si>
  <si>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</si>
  <si>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</si>
  <si>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</si>
  <si>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</si>
  <si>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</si>
  <si>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</si>
  <si>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</si>
  <si>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</si>
  <si>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</si>
  <si>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</si>
  <si>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</si>
  <si>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</si>
  <si>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</si>
  <si>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</si>
  <si>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</si>
  <si>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2.6.3 - EQUIPO E INSTRUMENTAL, CIENTÍFICO Y LABORATORIO</t>
  </si>
  <si>
    <t>2.6.4 - VEHÍCULOS Y EQUIPO DE TRANSPORTE, TRACCIÓN Y ELEVACIÓN</t>
  </si>
  <si>
    <t>2.6.8 - BIENES INTANGIBLES</t>
  </si>
  <si>
    <t>Total Gastos</t>
  </si>
  <si>
    <t>En RD$</t>
  </si>
  <si>
    <t>Presupuesto Aprobado</t>
  </si>
  <si>
    <t>2.1.3 - DIETAS Y GASTOS DE REPRESENTACIÓN</t>
  </si>
  <si>
    <t>2.2.9 - OTRAS CONTRATACIONES DE SERVICIOS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</si>
  <si>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</si>
  <si>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</si>
  <si>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</si>
  <si>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</si>
  <si>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</si>
  <si>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</si>
  <si>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</si>
  <si>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</si>
  <si>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</si>
  <si>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</si>
  <si>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</si>
  <si>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</si>
  <si>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</si>
  <si>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</si>
  <si>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</si>
  <si>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</si>
  <si>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</si>
  <si>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</si>
  <si>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</si>
  <si>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</si>
  <si>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</si>
  <si>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</si>
  <si>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</si>
  <si>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</si>
  <si>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</si>
  <si>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</si>
  <si>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Presupuesto de Gastos y Aplicaciones Financieras </t>
  </si>
  <si>
    <t>Ministerio de Industria y Comercio y MYPIMES</t>
  </si>
  <si>
    <t>Instituto Nacional de Proteccion de los Derechos del Consumidor</t>
  </si>
  <si>
    <t>Fuente: Departamento Financiero/Division Presupuesto</t>
  </si>
  <si>
    <t>______________________</t>
  </si>
  <si>
    <t>2.1.1.2.05 PERIODO PROBATORIO</t>
  </si>
  <si>
    <t>2.1.1.4.01 SUELDO No. 13</t>
  </si>
  <si>
    <t>2.1.1.5.03 PRESTACION LABORAL POR DESVINCULACION</t>
  </si>
  <si>
    <t>2.1.1.5.04 PRESTACION POR VACACIONES NO DISFRUTADAS</t>
  </si>
  <si>
    <t>2.1.2.2.04 PRIMA DE TRANSPORTE</t>
  </si>
  <si>
    <t>2.1.2.2.06 INCENTIVO POR RENDIMIENTO INDIVIDUAL</t>
  </si>
  <si>
    <t>2.1.3.1.01 DIETAS EN EL PAIS</t>
  </si>
  <si>
    <t>2.1.5.2.01 CONTRIBUCIONES AL SEGURO DE PENSIONES</t>
  </si>
  <si>
    <t>2.1.5.3.01 CONTRIBUCIONES AL SEGURO POR RIESGO LABORAL</t>
  </si>
  <si>
    <t>2.2.1.3.01 TELEFONO LOCAL</t>
  </si>
  <si>
    <t>2.2.1.6.01 ENERGIA ELECTRICA</t>
  </si>
  <si>
    <t>2.2.1.7.01 AGUA</t>
  </si>
  <si>
    <t>2.2.1.8.01 RECOLECCION DE RESIDUOS SOLIDOS</t>
  </si>
  <si>
    <t>2.2.2.1.01 PUBLICIDAD Y PROPAGANDA</t>
  </si>
  <si>
    <t>2.2.3.1.01 VIATICOS DENTRO DEL PAIS</t>
  </si>
  <si>
    <t>2.2.3.2.01 VIATICOS FUERA DEL PAIS</t>
  </si>
  <si>
    <t>2.2.4.4.01 PEAJE</t>
  </si>
  <si>
    <t>2.2.5.1.01 ALQUILERES Y RENTAS DE EDIFICIOS Y LOCALES</t>
  </si>
  <si>
    <t>2.2.6.1.01 SEGUROS DE BIENES INMUEBLES E INFRAESTRUCTURA</t>
  </si>
  <si>
    <t>2.2.6.2.01 SEGURO DE BIENES MUEBLES</t>
  </si>
  <si>
    <t>2.2.7.2.06 MANTENIMIENTO Y REPARACION DE EQUIPOS DE TRANSPORTE, TRACCION Y ELEVACION</t>
  </si>
  <si>
    <t>2.2.8.5.01 FUMIGACION</t>
  </si>
  <si>
    <t>2.2.8.5.02 LAVANDERIA</t>
  </si>
  <si>
    <t>2.2.8.5.03 LIMPIEZA E HIGIENE</t>
  </si>
  <si>
    <t>2.2.8.6.01 EVENTOS GENERALES</t>
  </si>
  <si>
    <t>2.2.8.7.02 SERVICIOS JURIDICOS</t>
  </si>
  <si>
    <t>2.2.8.7.04 SERVICIOS DE CAPACITACION</t>
  </si>
  <si>
    <t>2.2.8.7.06 OTROS SERVICIOS TECNICOS PROFESIONALES</t>
  </si>
  <si>
    <t>2.2.9.2.01 SERVICIOS DE ALIMENTACION</t>
  </si>
  <si>
    <t>2.3.1.1.01 ALIMENTOS Y BEBIDAS PARA PERSONAS</t>
  </si>
  <si>
    <t>2.3.2.2.01 ACABADOS TEXTILES</t>
  </si>
  <si>
    <t>2.3.2.3.01 PRENDAS Y ACCESORIOS DE VESTIR</t>
  </si>
  <si>
    <t>2.3.3.1.01 PAPEL DE ESCRITORIO</t>
  </si>
  <si>
    <t>2.3.3.4.01 LIBROS, REVISTAS Y PERIODICOS</t>
  </si>
  <si>
    <t>2.3.5.3.01 LLANTAS Y NEUMATICOS</t>
  </si>
  <si>
    <t>2.3.6.2.01 PRODUCTOS DE VIDRIO</t>
  </si>
  <si>
    <t>2.3.7.1.01 GASOLINA</t>
  </si>
  <si>
    <t>2.3.7.1.02 GASOIL</t>
  </si>
  <si>
    <t>2.3.7.1.04 GAS GLP</t>
  </si>
  <si>
    <t>2.3.7.1.05 ACEITES Y GRASAS</t>
  </si>
  <si>
    <t>2.3.7.1.06 LUBRICANTES</t>
  </si>
  <si>
    <t>2.3.9.1.01 MATERIAL PARA LIMPIEZA</t>
  </si>
  <si>
    <t>2.3.9.2.01 UTILES DE ESCRITORIO, OFICINA E INFORMATICA</t>
  </si>
  <si>
    <t>2.3.9.5.01 UTILES DE COCINA Y COMEDOR</t>
  </si>
  <si>
    <t>2.3.9.6.01 PRODUCTOS ELECTRICOS Y AFINES</t>
  </si>
  <si>
    <t>2.3.9.9.01 PRODUCTOS Y UTILES VARIOS N.I.P.</t>
  </si>
  <si>
    <t>2.6.1.1.01 MUEBLES, EQUIPOS DE OFICINA Y ESTANTERIA</t>
  </si>
  <si>
    <t>2.6.1.3.01 EQUIPOS DE TECNOLOGIA DE LA INFORMACION Y COMUNICACION</t>
  </si>
  <si>
    <t>2.6.1.4.01 ELECTRODOMESTICOS</t>
  </si>
  <si>
    <t>2.6.3.1.01 EQUIPOS MEDICOS Y DE LABORATORIO</t>
  </si>
  <si>
    <t>2.6.4.1.01 AUTOMOVILES Y CAMIONES</t>
  </si>
  <si>
    <t>2.6.5.4.01 SISTEMAS Y EQUIPOS DE AIRE ACONDICIONADO, CALEFACCION Y REFRIGERACION INDUSTRIAL</t>
  </si>
  <si>
    <t>2.6.5.5.01 EQUIPOS DE COMUNICACION, TELECOMUNICACIONES Y SEÑALAMIENTO</t>
  </si>
  <si>
    <t>2.6.5.6.01 EQUIPOS DE GENERACION ELECTRICA</t>
  </si>
  <si>
    <t>2.6.5.8.01 OTROS EQUIPOS</t>
  </si>
  <si>
    <t>2.6.8.3.01 PROGRAMAS DE INFORMATICA</t>
  </si>
  <si>
    <t>2.6.8.8.01 LICENCIAS INFORMATICAS</t>
  </si>
  <si>
    <t>2.4.1.6.05 TRANSFERENCIAS CORRIENTES OCASIONALES A ASOCIACIONES SIN FINES DE LUCRO</t>
  </si>
  <si>
    <t>2.4.7.2.01 TRANSFERENCIAS CORRIENTES A ORGANISMOS INTERNACIONALES</t>
  </si>
  <si>
    <t>Presuesto Modificado</t>
  </si>
  <si>
    <t>2.2.5.9.01 LICENCIAS INFORMATICAS</t>
  </si>
  <si>
    <t>2.3.1.3.03 PRODUCTOS FORESTALES</t>
  </si>
  <si>
    <t>2.3.3.2.01 PRODUCTOS DE PAPEL Y CARTON</t>
  </si>
  <si>
    <t>2.3.6.3.06 PRODUCTOS METALICOS</t>
  </si>
  <si>
    <t>2.2.6.3.01 SEGURO DE PERSONAS</t>
  </si>
  <si>
    <t>2.2.5.3.02 ALQUILER DE EQUIPOS DE TECNOLOGIA Y ALMACENAMIENTO DE DATOS</t>
  </si>
  <si>
    <t>Total Devengado</t>
  </si>
  <si>
    <t xml:space="preserve">Se refiere al presupuesto aprobado en la Ley de Presupuesto General del Estado. </t>
  </si>
  <si>
    <t xml:space="preserve">PRESUPUESTO MODIFICADO: </t>
  </si>
  <si>
    <t xml:space="preserve">Se refiere al presupuesto aprobado en caso de que el Congreso Nacional apruebe un presupuesto complementario. </t>
  </si>
  <si>
    <t xml:space="preserve">PRESUPUESTO APROBADO: </t>
  </si>
  <si>
    <t>TOTAL DEVENGADO :</t>
  </si>
  <si>
    <t xml:space="preserve">Son los recursos financieros que surgen con la obligaciòn de pago por la recepciòn de conformidad de obras y bienes oportunamente contratados o, en los casos de gastos sin contrapresentaciòn, por haberse cumplido los requisitos administrativos dispuestos por el reglamaneto de la presente Ley. </t>
  </si>
  <si>
    <r>
      <rPr>
        <b/>
        <sz val="14"/>
        <color theme="1"/>
        <rFont val="Calibri"/>
        <family val="2"/>
        <scheme val="minor"/>
      </rPr>
      <t>Nota:</t>
    </r>
    <r>
      <rPr>
        <sz val="12"/>
        <color theme="1"/>
        <rFont val="Calibri"/>
        <family val="2"/>
        <scheme val="minor"/>
      </rPr>
      <t xml:space="preserve"> </t>
    </r>
  </si>
  <si>
    <t>2.1.1.2.08 EMPLEADOS TEMPORALES</t>
  </si>
  <si>
    <t>2.1.1.2.11 INTERINATO</t>
  </si>
  <si>
    <t>2.1.5.1.01 CONTRIBUCIONES AL SEGURO  DE SALUD</t>
  </si>
  <si>
    <t>2.2.2.2.01 IMPRESION, ENCUADERNACION Y ROTULACIÓN</t>
  </si>
  <si>
    <t>2.2.4.1.01 PASAJES Y GASTOS DE TRANSPORTE</t>
  </si>
  <si>
    <t>2.2.5.6.01 ALQUILERES DE TERRENOS</t>
  </si>
  <si>
    <t xml:space="preserve">2.2.7.1.02 MANTENIMIENTOS Y REPARACIONES ESPECIALES </t>
  </si>
  <si>
    <t>2.2.7.2.01 MANTENIMIENTO Y REPARACION DE MOBILIRIOS Y EQUIPOS DE OFICINA</t>
  </si>
  <si>
    <t>2.2.8.2.01 COMISIONES DE GASTOS</t>
  </si>
  <si>
    <t>2.3.3.5.01 TEXTOS DE ENSEÑANZA</t>
  </si>
  <si>
    <t>2.3.6.3.04 HERRAMIENTAS MENORES</t>
  </si>
  <si>
    <t>2.3.7.2.06 PINTURAS, LACAS, BARNICES, DILUYENTES Y ABSORBENTES PARA PINTURAS</t>
  </si>
  <si>
    <t>2.1.1.3.01 SUELDO PERSONAL FIJO EN TRAMITE DE PENSIONES</t>
  </si>
  <si>
    <t>2.1.2.2.05 COMPENSACION SERVICIOS DE SEGURIDAD</t>
  </si>
  <si>
    <t>2.1.2.2.10 COMPENSACION POR CUMPLIMIENTO DE INDICADORES DEL MAP</t>
  </si>
  <si>
    <t>2.1.1.1.01 SUELDOS EMPLEADOS FIJOS</t>
  </si>
  <si>
    <t>2.1.2.2.09 BONO POR DESEMPEÑO A SERVIDORES DE CARRERA</t>
  </si>
  <si>
    <t xml:space="preserve">                    Licda. Katy Tavarez</t>
  </si>
  <si>
    <t xml:space="preserve">                 Enc. Dpto. Financiero</t>
  </si>
  <si>
    <t xml:space="preserve">2.1.1.5.04 PROPORCIÓN DE VACACIONES NO DISFRUTADAS </t>
  </si>
  <si>
    <t>2.4.1.6.01 TRANSFERENCIA CORRIENTES PROGRAMADAS A ASOCIACIONES SIN FINES DE LUCRO</t>
  </si>
  <si>
    <t xml:space="preserve"> Licda. Odaliza Báez</t>
  </si>
  <si>
    <t>Analista de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</si>
</sst>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&quot;RD$&quot;* #,##0.00_-;\-&quot;RD$&quot;* #,##0.00_-;_-&quot;RD$&quot;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70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2" fillId="3" borderId="0" xfId="0" applyFont="1" applyFill="1" applyAlignment="1">
      <alignment vertical="center" wrapText="1"/>
    </xf>
    <xf numFmtId="4" fontId="0" fillId="0" borderId="0" xfId="0" applyNumberFormat="1"/>
    <xf numFmtId="4" fontId="2" fillId="3" borderId="0" xfId="0" applyNumberFormat="1" applyFont="1" applyFill="1" applyAlignment="1">
      <alignment horizontal="center" vertical="center" wrapText="1"/>
    </xf>
    <xf numFmtId="4" fontId="0" fillId="0" borderId="0" xfId="0" applyNumberFormat="1" applyAlignment="1">
      <alignment vertical="center"/>
    </xf>
    <xf numFmtId="4" fontId="0" fillId="0" borderId="0" xfId="0" applyNumberFormat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0" fontId="1" fillId="2" borderId="0" xfId="0" applyFont="1" applyFill="1" applyAlignment="1">
      <alignment horizontal="left" vertical="center" wrapText="1"/>
    </xf>
    <xf numFmtId="4" fontId="0" fillId="4" borderId="0" xfId="0" applyNumberFormat="1" applyFill="1"/>
    <xf numFmtId="0" fontId="1" fillId="0" borderId="0" xfId="0" applyFont="1"/>
    <xf numFmtId="4" fontId="0" fillId="4" borderId="0" xfId="0" applyNumberFormat="1" applyFill="1" applyAlignment="1">
      <alignment vertical="center" wrapText="1"/>
    </xf>
    <xf numFmtId="4" fontId="0" fillId="4" borderId="0" xfId="0" applyNumberFormat="1" applyFill="1" applyAlignment="1">
      <alignment vertical="center"/>
    </xf>
    <xf numFmtId="0" fontId="1" fillId="0" borderId="2" xfId="0" applyFont="1" applyBorder="1" applyAlignment="1">
      <alignment horizontal="left" vertical="center" wrapText="1" indent="2"/>
    </xf>
    <xf numFmtId="0" fontId="1" fillId="4" borderId="2" xfId="0" applyFont="1" applyFill="1" applyBorder="1" applyAlignment="1">
      <alignment horizontal="left" vertical="center" wrapText="1" indent="2"/>
    </xf>
    <xf numFmtId="0" fontId="1" fillId="0" borderId="2" xfId="0" applyFont="1" applyBorder="1" applyAlignment="1">
      <alignment horizontal="left" vertical="center" wrapText="1"/>
    </xf>
    <xf numFmtId="4" fontId="1" fillId="0" borderId="2" xfId="0" applyNumberFormat="1" applyFont="1" applyBorder="1"/>
    <xf numFmtId="0" fontId="1" fillId="2" borderId="3" xfId="0" applyFont="1" applyFill="1" applyBorder="1" applyAlignment="1">
      <alignment horizontal="left" vertical="center" wrapText="1"/>
    </xf>
    <xf numFmtId="4" fontId="1" fillId="2" borderId="4" xfId="0" applyNumberFormat="1" applyFont="1" applyFill="1" applyBorder="1" applyAlignment="1">
      <alignment horizontal="right" vertical="center" wrapText="1"/>
    </xf>
    <xf numFmtId="0" fontId="2" fillId="3" borderId="3" xfId="0" applyFont="1" applyFill="1" applyBorder="1" applyAlignment="1">
      <alignment horizontal="left" vertical="center" wrapText="1"/>
    </xf>
    <xf numFmtId="4" fontId="5" fillId="3" borderId="4" xfId="2" applyNumberFormat="1" applyFont="1" applyFill="1" applyBorder="1" applyAlignment="1">
      <alignment vertical="center" wrapText="1"/>
    </xf>
    <xf numFmtId="0" fontId="1" fillId="5" borderId="2" xfId="0" applyFont="1" applyFill="1" applyBorder="1" applyAlignment="1">
      <alignment horizontal="left" vertical="center" wrapText="1"/>
    </xf>
    <xf numFmtId="4" fontId="1" fillId="5" borderId="2" xfId="0" applyNumberFormat="1" applyFont="1" applyFill="1" applyBorder="1" applyAlignment="1">
      <alignment vertical="center" wrapText="1"/>
    </xf>
    <xf numFmtId="0" fontId="1" fillId="5" borderId="0" xfId="0" applyFont="1" applyFill="1" applyAlignment="1">
      <alignment horizontal="left" vertical="center" wrapText="1"/>
    </xf>
    <xf numFmtId="4" fontId="1" fillId="5" borderId="0" xfId="1" applyNumberFormat="1" applyFont="1" applyFill="1" applyAlignment="1">
      <alignment vertical="center" wrapText="1"/>
    </xf>
    <xf numFmtId="4" fontId="1" fillId="4" borderId="2" xfId="0" applyNumberFormat="1" applyFont="1" applyFill="1" applyBorder="1" applyAlignment="1">
      <alignment vertical="center" wrapText="1"/>
    </xf>
    <xf numFmtId="0" fontId="6" fillId="0" borderId="0" xfId="0" applyFont="1"/>
    <xf numFmtId="4" fontId="0" fillId="4" borderId="0" xfId="0" applyNumberFormat="1" applyFill="1" applyAlignment="1">
      <alignment horizontal="right"/>
    </xf>
    <xf numFmtId="4" fontId="1" fillId="4" borderId="2" xfId="0" applyNumberFormat="1" applyFont="1" applyFill="1" applyBorder="1" applyAlignment="1">
      <alignment horizontal="right" vertical="center" wrapText="1"/>
    </xf>
    <xf numFmtId="0" fontId="7" fillId="0" borderId="0" xfId="0" applyFont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4" fontId="1" fillId="5" borderId="2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 indent="2"/>
    </xf>
    <xf numFmtId="4" fontId="1" fillId="4" borderId="0" xfId="0" applyNumberFormat="1" applyFont="1" applyFill="1" applyAlignment="1">
      <alignment vertical="center" wrapText="1"/>
    </xf>
    <xf numFmtId="4" fontId="1" fillId="0" borderId="1" xfId="1" applyNumberFormat="1" applyFont="1" applyBorder="1" applyAlignment="1">
      <alignment horizontal="left" vertical="center" wrapText="1" indent="7"/>
    </xf>
    <xf numFmtId="4" fontId="0" fillId="4" borderId="0" xfId="0" applyNumberFormat="1" applyFill="1" applyAlignment="1">
      <alignment horizontal="left" indent="10"/>
    </xf>
    <xf numFmtId="0" fontId="0" fillId="0" borderId="0" xfId="0" applyAlignment="1">
      <alignment horizontal="left" indent="10"/>
    </xf>
    <xf numFmtId="0" fontId="3" fillId="0" borderId="0" xfId="0" applyFont="1" applyAlignment="1">
      <alignment horizontal="right" vertical="center" indent="9"/>
    </xf>
    <xf numFmtId="0" fontId="6" fillId="0" borderId="0" xfId="0" applyFont="1" applyAlignment="1">
      <alignment horizontal="right" vertical="top"/>
    </xf>
    <xf numFmtId="0" fontId="0" fillId="0" borderId="0" xfId="0" applyAlignment="1">
      <alignment horizontal="right" vertical="top"/>
    </xf>
    <xf numFmtId="0" fontId="0" fillId="0" borderId="9" xfId="0" applyBorder="1" applyAlignment="1">
      <alignment horizontal="left" vertical="center" wrapText="1" indent="2"/>
    </xf>
    <xf numFmtId="4" fontId="0" fillId="4" borderId="10" xfId="0" applyNumberFormat="1" applyFill="1" applyBorder="1" applyAlignment="1">
      <alignment horizontal="right"/>
    </xf>
    <xf numFmtId="4" fontId="1" fillId="4" borderId="13" xfId="0" applyNumberFormat="1" applyFont="1" applyFill="1" applyBorder="1" applyAlignment="1">
      <alignment vertical="center" wrapText="1"/>
    </xf>
    <xf numFmtId="4" fontId="1" fillId="4" borderId="14" xfId="0" applyNumberFormat="1" applyFont="1" applyFill="1" applyBorder="1" applyAlignment="1">
      <alignment horizontal="right" vertical="center" wrapText="1"/>
    </xf>
    <xf numFmtId="4" fontId="0" fillId="4" borderId="15" xfId="0" applyNumberFormat="1" applyFill="1" applyBorder="1"/>
    <xf numFmtId="0" fontId="0" fillId="0" borderId="2" xfId="0" applyBorder="1" applyAlignment="1">
      <alignment horizontal="left" vertical="center" wrapText="1" indent="2"/>
    </xf>
    <xf numFmtId="4" fontId="0" fillId="0" borderId="2" xfId="0" applyNumberFormat="1" applyBorder="1" applyAlignment="1">
      <alignment vertical="center" wrapText="1"/>
    </xf>
    <xf numFmtId="4" fontId="0" fillId="4" borderId="2" xfId="0" applyNumberFormat="1" applyFill="1" applyBorder="1"/>
    <xf numFmtId="0" fontId="2" fillId="0" borderId="0" xfId="0" applyFont="1"/>
    <xf numFmtId="4" fontId="2" fillId="4" borderId="0" xfId="0" applyNumberFormat="1" applyFont="1" applyFill="1" applyAlignment="1">
      <alignment horizontal="right" vertical="center" indent="9"/>
    </xf>
    <xf numFmtId="4" fontId="2" fillId="4" borderId="0" xfId="0" applyNumberFormat="1" applyFont="1" applyFill="1" applyAlignment="1">
      <alignment horizontal="right" vertical="top"/>
    </xf>
    <xf numFmtId="0" fontId="3" fillId="0" borderId="5" xfId="0" applyFont="1" applyBorder="1"/>
    <xf numFmtId="4" fontId="1" fillId="4" borderId="5" xfId="0" applyNumberFormat="1" applyFont="1" applyFill="1" applyBorder="1"/>
    <xf numFmtId="0" fontId="0" fillId="4" borderId="0" xfId="0" applyFill="1" applyAlignment="1">
      <alignment horizontal="left" vertical="center" wrapText="1" indent="2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11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0" fontId="7" fillId="0" borderId="12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7" fillId="0" borderId="11" xfId="0" applyFont="1" applyBorder="1" applyAlignment="1">
      <alignment wrapText="1"/>
    </xf>
    <xf numFmtId="0" fontId="7" fillId="0" borderId="5" xfId="0" applyFont="1" applyBorder="1" applyAlignment="1">
      <alignment wrapText="1"/>
    </xf>
    <xf numFmtId="0" fontId="7" fillId="0" borderId="12" xfId="0" applyFont="1" applyBorder="1" applyAlignment="1">
      <alignment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1199171</xdr:colOff>
      <xdr:row>0</xdr:row>
      <xdr:rowOff>191341</xdr:rowOff>
    </xdr:from>
    <xdr:to>
      <xdr:col>3</xdr:col>
      <xdr:colOff>900975</xdr:colOff>
      <xdr:row>3</xdr:row>
      <xdr:rowOff>47626</xdr:rowOff>
    </xdr:to>
    <xdr:pic>
      <xdr:nvPicPr>
        <xdr:cNvPr id="5" name="16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9296" y="191341"/>
          <a:ext cx="908304" cy="570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71439</xdr:colOff>
      <xdr:row>0</xdr:row>
      <xdr:rowOff>47625</xdr:rowOff>
    </xdr:from>
    <xdr:to>
      <xdr:col>0</xdr:col>
      <xdr:colOff>1081172</xdr:colOff>
      <xdr:row>2</xdr:row>
      <xdr:rowOff>222250</xdr:rowOff>
    </xdr:to>
    <xdr:pic>
      <xdr:nvPicPr>
        <xdr:cNvPr id="13" name="Imagen 12" descr="Despacho del Ministro - Ministerio de Industria, Comercio y Mypimes - MICM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9" y="47625"/>
          <a:ext cx="1009733" cy="650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830569</xdr:colOff>
      <xdr:row>56</xdr:row>
      <xdr:rowOff>51342</xdr:rowOff>
    </xdr:from>
    <xdr:ext cx="1276472" cy="803030"/>
    <xdr:pic>
      <xdr:nvPicPr>
        <xdr:cNvPr id="6" name="16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6569" y="12755311"/>
          <a:ext cx="1276472" cy="803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71439</xdr:colOff>
      <xdr:row>56</xdr:row>
      <xdr:rowOff>47625</xdr:rowOff>
    </xdr:from>
    <xdr:ext cx="1009733" cy="807950"/>
    <xdr:pic>
      <xdr:nvPicPr>
        <xdr:cNvPr id="7" name="Imagen 6" descr="Despacho del Ministro - Ministerio de Industria, Comercio y Mypimes - MICM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9" y="47625"/>
          <a:ext cx="1009733" cy="8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904822</xdr:colOff>
      <xdr:row>103</xdr:row>
      <xdr:rowOff>139003</xdr:rowOff>
    </xdr:from>
    <xdr:ext cx="1243196" cy="782096"/>
    <xdr:pic>
      <xdr:nvPicPr>
        <xdr:cNvPr id="9" name="16 Imagen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0822" y="27785316"/>
          <a:ext cx="1243196" cy="782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333377</xdr:colOff>
      <xdr:row>103</xdr:row>
      <xdr:rowOff>119063</xdr:rowOff>
    </xdr:from>
    <xdr:ext cx="788629" cy="631031"/>
    <xdr:pic>
      <xdr:nvPicPr>
        <xdr:cNvPr id="10" name="Imagen 9" descr="Despacho del Ministro - Ministerio de Industria, Comercio y Mypimes - MICM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7" y="20752594"/>
          <a:ext cx="788629" cy="631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2"/>
  <sheetViews>
    <sheetView showGridLines="0" tabSelected="1" topLeftCell="A39" zoomScale="80" zoomScaleNormal="80" workbookViewId="0">
      <selection activeCell="A174" sqref="A174"/>
    </sheetView>
  </sheetViews>
  <sheetFormatPr defaultColWidth="9.140625" defaultRowHeight="15" x14ac:dyDescent="0.25"/>
  <cols>
    <col min="1" max="1" width="64.140625" customWidth="1"/>
    <col min="2" max="2" width="23.140625" customWidth="1"/>
    <col min="3" max="3" width="18.28515625" customWidth="1"/>
    <col min="4" max="4" width="15.5703125" style="11" customWidth="1"/>
    <col min="5" max="5" width="12.5703125" customWidth="1"/>
    <col min="9" max="9" width="13.140625" bestFit="1" customWidth="1"/>
    <col min="11" max="11" width="13.5703125" bestFit="1" customWidth="1"/>
  </cols>
  <sheetData>
    <row r="1" spans="1:4" ht="18.75" x14ac:dyDescent="0.25">
      <c r="A1" s="58" t="s">
        <v>63</v>
      </c>
      <c r="B1" s="58"/>
      <c r="C1" s="58"/>
      <c r="D1" s="58"/>
    </row>
    <row r="2" spans="1:4" ht="18.75" x14ac:dyDescent="0.25">
      <c r="A2" s="58" t="s">
        <v>64</v>
      </c>
      <c r="B2" s="58"/>
      <c r="C2" s="58"/>
      <c r="D2" s="58"/>
    </row>
    <row r="3" spans="1:4" ht="18.75" x14ac:dyDescent="0.25">
      <c r="A3" s="58">
        <v>2024</v>
      </c>
      <c r="B3" s="58"/>
      <c r="C3" s="58"/>
      <c r="D3" s="58"/>
    </row>
    <row r="4" spans="1:4" ht="15.75" x14ac:dyDescent="0.25">
      <c r="A4" s="59" t="s">
        <v>62</v>
      </c>
      <c r="B4" s="59"/>
      <c r="C4" s="59"/>
      <c r="D4" s="59"/>
    </row>
    <row r="5" spans="1:4" x14ac:dyDescent="0.25">
      <c r="A5" s="60" t="s">
        <v>32</v>
      </c>
      <c r="B5" s="60"/>
      <c r="C5" s="60"/>
      <c r="D5" s="60"/>
    </row>
    <row r="6" spans="1:4" ht="31.5" x14ac:dyDescent="0.25">
      <c r="A6" s="4" t="s">
        <v>0</v>
      </c>
      <c r="B6" s="6" t="s">
        <v>33</v>
      </c>
      <c r="C6" s="6" t="s">
        <v>126</v>
      </c>
      <c r="D6" s="6" t="s">
        <v>133</v>
      </c>
    </row>
    <row r="7" spans="1:4" x14ac:dyDescent="0.25">
      <c r="A7" s="1" t="s">
        <v>1</v>
      </c>
      <c r="B7" s="38"/>
      <c r="C7" s="11"/>
    </row>
    <row r="8" spans="1:4" x14ac:dyDescent="0.25">
      <c r="A8" s="25" t="s">
        <v>2</v>
      </c>
      <c r="B8" s="26">
        <f>B9+B20+B26+B28</f>
        <v>284580163</v>
      </c>
      <c r="C8" s="26">
        <v>0</v>
      </c>
      <c r="D8" s="26">
        <v>0</v>
      </c>
    </row>
    <row r="9" spans="1:4" x14ac:dyDescent="0.25">
      <c r="A9" s="16" t="s">
        <v>3</v>
      </c>
      <c r="B9" s="27">
        <f>B10+B11+B14+B12+B15+B18+B19</f>
        <v>222807223</v>
      </c>
      <c r="C9" s="27">
        <v>0</v>
      </c>
      <c r="D9" s="30">
        <v>0</v>
      </c>
    </row>
    <row r="10" spans="1:4" x14ac:dyDescent="0.25">
      <c r="A10" s="3" t="s">
        <v>156</v>
      </c>
      <c r="B10" s="8">
        <v>112723223</v>
      </c>
      <c r="C10" s="11">
        <v>0</v>
      </c>
      <c r="D10" s="29">
        <v>0</v>
      </c>
    </row>
    <row r="11" spans="1:4" x14ac:dyDescent="0.25">
      <c r="A11" s="3" t="s">
        <v>141</v>
      </c>
      <c r="B11" s="8">
        <v>88464000</v>
      </c>
      <c r="C11" s="11">
        <v>0</v>
      </c>
      <c r="D11" s="29">
        <v>0</v>
      </c>
    </row>
    <row r="12" spans="1:4" x14ac:dyDescent="0.25">
      <c r="A12" s="3" t="s">
        <v>142</v>
      </c>
      <c r="B12" s="8">
        <v>1140000</v>
      </c>
      <c r="C12" s="11">
        <v>0</v>
      </c>
      <c r="D12" s="29">
        <v>0</v>
      </c>
    </row>
    <row r="13" spans="1:4" hidden="1" x14ac:dyDescent="0.25">
      <c r="A13" s="3" t="s">
        <v>67</v>
      </c>
      <c r="B13" s="8">
        <v>0</v>
      </c>
      <c r="C13" s="11">
        <v>0</v>
      </c>
      <c r="D13" s="29">
        <v>0</v>
      </c>
    </row>
    <row r="14" spans="1:4" x14ac:dyDescent="0.25">
      <c r="A14" s="3" t="s">
        <v>153</v>
      </c>
      <c r="B14" s="8">
        <v>480000</v>
      </c>
      <c r="C14" s="11">
        <v>0</v>
      </c>
      <c r="D14" s="29">
        <v>0</v>
      </c>
    </row>
    <row r="15" spans="1:4" x14ac:dyDescent="0.25">
      <c r="A15" s="3" t="s">
        <v>68</v>
      </c>
      <c r="B15" s="8">
        <v>17000000</v>
      </c>
      <c r="C15" s="11">
        <v>0</v>
      </c>
      <c r="D15" s="29">
        <v>0</v>
      </c>
    </row>
    <row r="16" spans="1:4" hidden="1" x14ac:dyDescent="0.25">
      <c r="A16" s="3" t="s">
        <v>69</v>
      </c>
      <c r="B16" s="8">
        <v>1000000</v>
      </c>
      <c r="C16" s="11">
        <v>0</v>
      </c>
      <c r="D16" s="29">
        <v>0</v>
      </c>
    </row>
    <row r="17" spans="1:11" hidden="1" x14ac:dyDescent="0.25">
      <c r="A17" s="3" t="s">
        <v>70</v>
      </c>
      <c r="B17" s="8">
        <v>1000000</v>
      </c>
      <c r="C17" s="11">
        <v>0</v>
      </c>
      <c r="D17" s="29">
        <v>0</v>
      </c>
    </row>
    <row r="18" spans="1:11" x14ac:dyDescent="0.25">
      <c r="A18" s="3" t="s">
        <v>69</v>
      </c>
      <c r="B18" s="8">
        <f>500000+1000000</f>
        <v>1500000</v>
      </c>
      <c r="C18" s="11">
        <v>0</v>
      </c>
      <c r="D18" s="29">
        <v>0</v>
      </c>
    </row>
    <row r="19" spans="1:11" x14ac:dyDescent="0.25">
      <c r="A19" s="3" t="s">
        <v>160</v>
      </c>
      <c r="B19" s="8">
        <f>500000+1000000</f>
        <v>1500000</v>
      </c>
      <c r="C19" s="11">
        <v>0</v>
      </c>
      <c r="D19" s="29">
        <v>0</v>
      </c>
    </row>
    <row r="20" spans="1:11" x14ac:dyDescent="0.25">
      <c r="A20" s="15" t="s">
        <v>4</v>
      </c>
      <c r="B20" s="27">
        <f>B21+B22+B23+B24+B25</f>
        <v>35501340</v>
      </c>
      <c r="C20" s="27">
        <v>0</v>
      </c>
      <c r="D20" s="30">
        <v>0</v>
      </c>
    </row>
    <row r="21" spans="1:11" x14ac:dyDescent="0.25">
      <c r="A21" s="3" t="s">
        <v>71</v>
      </c>
      <c r="B21" s="8">
        <v>144000</v>
      </c>
      <c r="C21" s="11">
        <v>0</v>
      </c>
      <c r="D21" s="29">
        <v>0</v>
      </c>
      <c r="K21" s="5"/>
    </row>
    <row r="22" spans="1:11" x14ac:dyDescent="0.25">
      <c r="A22" s="3" t="s">
        <v>154</v>
      </c>
      <c r="B22" s="8">
        <v>7320000</v>
      </c>
      <c r="C22" s="11">
        <v>0</v>
      </c>
      <c r="D22" s="29">
        <v>0</v>
      </c>
    </row>
    <row r="23" spans="1:11" x14ac:dyDescent="0.25">
      <c r="A23" s="3" t="s">
        <v>72</v>
      </c>
      <c r="B23" s="8">
        <v>10915810</v>
      </c>
      <c r="C23" s="11">
        <v>0</v>
      </c>
      <c r="D23" s="29">
        <v>0</v>
      </c>
    </row>
    <row r="24" spans="1:11" x14ac:dyDescent="0.25">
      <c r="A24" s="3" t="s">
        <v>157</v>
      </c>
      <c r="B24" s="8">
        <v>3234650</v>
      </c>
      <c r="C24" s="11">
        <v>0</v>
      </c>
      <c r="D24" s="29">
        <v>0</v>
      </c>
    </row>
    <row r="25" spans="1:11" ht="30" x14ac:dyDescent="0.25">
      <c r="A25" s="3" t="s">
        <v>155</v>
      </c>
      <c r="B25" s="8">
        <f>9736880+4150000</f>
        <v>13886880</v>
      </c>
      <c r="C25" s="11">
        <v>0</v>
      </c>
      <c r="D25" s="29">
        <v>0</v>
      </c>
    </row>
    <row r="26" spans="1:11" s="12" customFormat="1" x14ac:dyDescent="0.25">
      <c r="A26" s="15" t="s">
        <v>34</v>
      </c>
      <c r="B26" s="46">
        <f>SUM(B27:B27)</f>
        <v>1440000</v>
      </c>
      <c r="C26" s="27">
        <v>0</v>
      </c>
      <c r="D26" s="47">
        <v>0</v>
      </c>
    </row>
    <row r="27" spans="1:11" x14ac:dyDescent="0.25">
      <c r="A27" s="44" t="s">
        <v>73</v>
      </c>
      <c r="B27" s="8">
        <v>1440000</v>
      </c>
      <c r="C27" s="48">
        <v>0</v>
      </c>
      <c r="D27" s="45">
        <v>0</v>
      </c>
    </row>
    <row r="28" spans="1:11" x14ac:dyDescent="0.25">
      <c r="A28" s="15" t="s">
        <v>5</v>
      </c>
      <c r="B28" s="46">
        <f>B29+B30+B31</f>
        <v>24831600</v>
      </c>
      <c r="C28" s="27">
        <v>0</v>
      </c>
      <c r="D28" s="47">
        <v>0</v>
      </c>
    </row>
    <row r="29" spans="1:11" x14ac:dyDescent="0.25">
      <c r="A29" s="3" t="s">
        <v>143</v>
      </c>
      <c r="B29" s="8">
        <v>11343600</v>
      </c>
      <c r="C29" s="11">
        <v>0</v>
      </c>
      <c r="D29" s="29">
        <v>0</v>
      </c>
    </row>
    <row r="30" spans="1:11" x14ac:dyDescent="0.25">
      <c r="A30" s="3" t="s">
        <v>74</v>
      </c>
      <c r="B30" s="8">
        <v>11700800</v>
      </c>
      <c r="C30" s="11">
        <v>0</v>
      </c>
      <c r="D30" s="29">
        <v>0</v>
      </c>
    </row>
    <row r="31" spans="1:11" x14ac:dyDescent="0.25">
      <c r="A31" s="3" t="s">
        <v>75</v>
      </c>
      <c r="B31" s="8">
        <v>1787200</v>
      </c>
      <c r="C31" s="11">
        <v>0</v>
      </c>
      <c r="D31" s="29">
        <v>0</v>
      </c>
    </row>
    <row r="32" spans="1:11" x14ac:dyDescent="0.25">
      <c r="A32" s="23" t="s">
        <v>6</v>
      </c>
      <c r="B32" s="24">
        <f>B33+B38+B41+B44+B47+B52+B64+B68+B77</f>
        <v>52457276</v>
      </c>
      <c r="C32" s="24">
        <v>0</v>
      </c>
      <c r="D32" s="35">
        <v>0</v>
      </c>
    </row>
    <row r="33" spans="1:5" x14ac:dyDescent="0.25">
      <c r="A33" s="15" t="s">
        <v>7</v>
      </c>
      <c r="B33" s="27">
        <f>B34+B36+B35+B37</f>
        <v>11192471</v>
      </c>
      <c r="C33" s="27">
        <v>0</v>
      </c>
      <c r="D33" s="30">
        <v>0</v>
      </c>
      <c r="E33" s="5"/>
    </row>
    <row r="34" spans="1:5" x14ac:dyDescent="0.25">
      <c r="A34" s="3" t="s">
        <v>76</v>
      </c>
      <c r="B34" s="8">
        <f>5009315+500000</f>
        <v>5509315</v>
      </c>
      <c r="C34" s="11">
        <v>0</v>
      </c>
      <c r="D34" s="29">
        <v>0</v>
      </c>
    </row>
    <row r="35" spans="1:5" x14ac:dyDescent="0.25">
      <c r="A35" s="3" t="s">
        <v>77</v>
      </c>
      <c r="B35" s="8">
        <f>3941156+500000</f>
        <v>4441156</v>
      </c>
      <c r="C35" s="11">
        <v>0</v>
      </c>
      <c r="D35" s="29">
        <v>0</v>
      </c>
    </row>
    <row r="36" spans="1:5" x14ac:dyDescent="0.25">
      <c r="A36" s="3" t="s">
        <v>78</v>
      </c>
      <c r="B36" s="8">
        <v>72000</v>
      </c>
      <c r="C36" s="11">
        <v>0</v>
      </c>
      <c r="D36" s="29">
        <v>0</v>
      </c>
    </row>
    <row r="37" spans="1:5" x14ac:dyDescent="0.25">
      <c r="A37" s="3" t="s">
        <v>79</v>
      </c>
      <c r="B37" s="8">
        <f>670000+500000</f>
        <v>1170000</v>
      </c>
      <c r="C37" s="11">
        <v>0</v>
      </c>
      <c r="D37" s="29">
        <v>0</v>
      </c>
    </row>
    <row r="38" spans="1:5" x14ac:dyDescent="0.25">
      <c r="A38" s="15" t="s">
        <v>8</v>
      </c>
      <c r="B38" s="27">
        <f>B39+B40</f>
        <v>7500000</v>
      </c>
      <c r="C38" s="27">
        <v>0</v>
      </c>
      <c r="D38" s="30">
        <v>0</v>
      </c>
    </row>
    <row r="39" spans="1:5" x14ac:dyDescent="0.25">
      <c r="A39" s="3" t="s">
        <v>80</v>
      </c>
      <c r="B39" s="8">
        <f>500000+5000000</f>
        <v>5500000</v>
      </c>
      <c r="C39" s="11">
        <v>0</v>
      </c>
      <c r="D39" s="29">
        <v>0</v>
      </c>
    </row>
    <row r="40" spans="1:5" x14ac:dyDescent="0.25">
      <c r="A40" s="3" t="s">
        <v>144</v>
      </c>
      <c r="B40" s="8">
        <f>500000+1500000</f>
        <v>2000000</v>
      </c>
      <c r="C40" s="11">
        <v>0</v>
      </c>
      <c r="D40" s="29">
        <v>0</v>
      </c>
    </row>
    <row r="41" spans="1:5" x14ac:dyDescent="0.25">
      <c r="A41" s="15" t="s">
        <v>9</v>
      </c>
      <c r="B41" s="27">
        <f>B42+B43</f>
        <v>4000000</v>
      </c>
      <c r="C41" s="27">
        <v>0</v>
      </c>
      <c r="D41" s="30">
        <v>0</v>
      </c>
    </row>
    <row r="42" spans="1:5" x14ac:dyDescent="0.25">
      <c r="A42" s="3" t="s">
        <v>81</v>
      </c>
      <c r="B42" s="8">
        <f>2000000+1200000</f>
        <v>3200000</v>
      </c>
      <c r="C42" s="11">
        <v>0</v>
      </c>
      <c r="D42" s="29">
        <v>0</v>
      </c>
    </row>
    <row r="43" spans="1:5" x14ac:dyDescent="0.25">
      <c r="A43" s="3" t="s">
        <v>82</v>
      </c>
      <c r="B43" s="8">
        <v>800000</v>
      </c>
      <c r="C43" s="11">
        <v>0</v>
      </c>
      <c r="D43" s="29">
        <v>0</v>
      </c>
    </row>
    <row r="44" spans="1:5" ht="18" customHeight="1" x14ac:dyDescent="0.25">
      <c r="A44" s="15" t="s">
        <v>10</v>
      </c>
      <c r="B44" s="27">
        <f>B45+B46</f>
        <v>750000</v>
      </c>
      <c r="C44" s="27">
        <v>0</v>
      </c>
      <c r="D44" s="30">
        <v>0</v>
      </c>
    </row>
    <row r="45" spans="1:5" ht="18" customHeight="1" x14ac:dyDescent="0.25">
      <c r="A45" s="3" t="s">
        <v>145</v>
      </c>
      <c r="B45" s="8">
        <f>500000</f>
        <v>500000</v>
      </c>
      <c r="C45" s="11">
        <v>0</v>
      </c>
      <c r="D45" s="29">
        <v>0</v>
      </c>
    </row>
    <row r="46" spans="1:5" ht="18" customHeight="1" x14ac:dyDescent="0.25">
      <c r="A46" s="3" t="s">
        <v>83</v>
      </c>
      <c r="B46" s="8">
        <f>100000+150000</f>
        <v>250000</v>
      </c>
      <c r="C46" s="11">
        <v>0</v>
      </c>
      <c r="D46" s="29">
        <v>0</v>
      </c>
    </row>
    <row r="47" spans="1:5" x14ac:dyDescent="0.25">
      <c r="A47" s="15" t="s">
        <v>11</v>
      </c>
      <c r="B47" s="27">
        <f>B48+B49+B50+B51</f>
        <v>15638805</v>
      </c>
      <c r="C47" s="27">
        <v>0</v>
      </c>
      <c r="D47" s="30">
        <v>0</v>
      </c>
    </row>
    <row r="48" spans="1:5" x14ac:dyDescent="0.25">
      <c r="A48" s="3" t="s">
        <v>84</v>
      </c>
      <c r="B48" s="8">
        <f>4538805+1900000</f>
        <v>6438805</v>
      </c>
      <c r="C48" s="11">
        <v>0</v>
      </c>
      <c r="D48" s="29">
        <v>0</v>
      </c>
    </row>
    <row r="49" spans="1:4" ht="30" x14ac:dyDescent="0.25">
      <c r="A49" s="3" t="s">
        <v>132</v>
      </c>
      <c r="B49" s="8">
        <f>300000+1200000</f>
        <v>1500000</v>
      </c>
      <c r="C49" s="11">
        <v>0</v>
      </c>
      <c r="D49" s="29">
        <v>0</v>
      </c>
    </row>
    <row r="50" spans="1:4" x14ac:dyDescent="0.25">
      <c r="A50" s="3" t="s">
        <v>146</v>
      </c>
      <c r="B50" s="8">
        <f>1000000+1500000</f>
        <v>2500000</v>
      </c>
      <c r="C50" s="11">
        <v>0</v>
      </c>
      <c r="D50" s="29">
        <v>0</v>
      </c>
    </row>
    <row r="51" spans="1:4" x14ac:dyDescent="0.25">
      <c r="A51" s="3" t="s">
        <v>127</v>
      </c>
      <c r="B51" s="8">
        <f>2700000+2500000</f>
        <v>5200000</v>
      </c>
      <c r="C51" s="11">
        <v>0</v>
      </c>
      <c r="D51" s="29">
        <v>0</v>
      </c>
    </row>
    <row r="52" spans="1:4" x14ac:dyDescent="0.25">
      <c r="A52" s="15" t="s">
        <v>12</v>
      </c>
      <c r="B52" s="27">
        <f>B53+B54+B55</f>
        <v>2100000</v>
      </c>
      <c r="C52" s="27">
        <v>0</v>
      </c>
      <c r="D52" s="30">
        <v>0</v>
      </c>
    </row>
    <row r="53" spans="1:4" x14ac:dyDescent="0.25">
      <c r="A53" s="3" t="s">
        <v>85</v>
      </c>
      <c r="B53" s="8">
        <f>300000+500000</f>
        <v>800000</v>
      </c>
      <c r="C53" s="11">
        <v>0</v>
      </c>
      <c r="D53" s="29">
        <v>0</v>
      </c>
    </row>
    <row r="54" spans="1:4" x14ac:dyDescent="0.25">
      <c r="A54" s="3" t="s">
        <v>86</v>
      </c>
      <c r="B54" s="8">
        <f>300000+500000</f>
        <v>800000</v>
      </c>
      <c r="C54" s="11">
        <v>0</v>
      </c>
      <c r="D54" s="29">
        <v>0</v>
      </c>
    </row>
    <row r="55" spans="1:4" x14ac:dyDescent="0.25">
      <c r="A55" s="3" t="s">
        <v>131</v>
      </c>
      <c r="B55" s="8">
        <v>500000</v>
      </c>
      <c r="C55" s="11">
        <v>0</v>
      </c>
      <c r="D55" s="29">
        <v>0</v>
      </c>
    </row>
    <row r="56" spans="1:4" x14ac:dyDescent="0.25">
      <c r="A56" s="3"/>
      <c r="B56" s="8"/>
      <c r="C56" s="8"/>
    </row>
    <row r="57" spans="1:4" ht="18.75" x14ac:dyDescent="0.25">
      <c r="A57" s="58" t="s">
        <v>63</v>
      </c>
      <c r="B57" s="58"/>
      <c r="C57" s="58"/>
      <c r="D57" s="58"/>
    </row>
    <row r="58" spans="1:4" ht="18.75" x14ac:dyDescent="0.25">
      <c r="A58" s="58" t="s">
        <v>64</v>
      </c>
      <c r="B58" s="58"/>
      <c r="C58" s="58"/>
      <c r="D58" s="58"/>
    </row>
    <row r="59" spans="1:4" ht="18.75" x14ac:dyDescent="0.25">
      <c r="A59" s="58">
        <v>2023</v>
      </c>
      <c r="B59" s="58"/>
      <c r="C59" s="58"/>
      <c r="D59" s="58"/>
    </row>
    <row r="60" spans="1:4" ht="15.75" x14ac:dyDescent="0.25">
      <c r="A60" s="59" t="s">
        <v>62</v>
      </c>
      <c r="B60" s="59"/>
      <c r="C60" s="59"/>
      <c r="D60" s="59"/>
    </row>
    <row r="61" spans="1:4" x14ac:dyDescent="0.25">
      <c r="A61" s="60" t="s">
        <v>32</v>
      </c>
      <c r="B61" s="60"/>
      <c r="C61" s="60"/>
      <c r="D61" s="60"/>
    </row>
    <row r="62" spans="1:4" x14ac:dyDescent="0.25">
      <c r="A62" s="3"/>
      <c r="B62" s="8"/>
      <c r="C62" s="8"/>
    </row>
    <row r="63" spans="1:4" x14ac:dyDescent="0.25">
      <c r="A63" s="3"/>
      <c r="B63" s="8"/>
      <c r="C63" s="8"/>
    </row>
    <row r="64" spans="1:4" ht="30" x14ac:dyDescent="0.25">
      <c r="A64" s="15" t="s">
        <v>13</v>
      </c>
      <c r="B64" s="27">
        <f>B65+B66+B67</f>
        <v>3861000</v>
      </c>
      <c r="C64" s="27">
        <v>0</v>
      </c>
      <c r="D64" s="27">
        <v>0</v>
      </c>
    </row>
    <row r="65" spans="1:4" x14ac:dyDescent="0.25">
      <c r="A65" s="3" t="s">
        <v>147</v>
      </c>
      <c r="B65" s="8">
        <f>361000+1000000</f>
        <v>1361000</v>
      </c>
      <c r="C65" s="11">
        <v>0</v>
      </c>
      <c r="D65" s="11">
        <v>0</v>
      </c>
    </row>
    <row r="66" spans="1:4" ht="30" x14ac:dyDescent="0.25">
      <c r="A66" s="3" t="s">
        <v>148</v>
      </c>
      <c r="B66" s="8">
        <f>100000+200000</f>
        <v>300000</v>
      </c>
      <c r="C66" s="11">
        <v>0</v>
      </c>
      <c r="D66" s="29">
        <v>0</v>
      </c>
    </row>
    <row r="67" spans="1:4" ht="31.5" customHeight="1" x14ac:dyDescent="0.25">
      <c r="A67" s="3" t="s">
        <v>87</v>
      </c>
      <c r="B67" s="8">
        <f>1200000+1000000</f>
        <v>2200000</v>
      </c>
      <c r="C67" s="11">
        <v>0</v>
      </c>
      <c r="D67" s="11">
        <v>0</v>
      </c>
    </row>
    <row r="68" spans="1:4" ht="30" x14ac:dyDescent="0.25">
      <c r="A68" s="15" t="s">
        <v>14</v>
      </c>
      <c r="B68" s="27">
        <f>B69+B70+B71+B72+B73+B74+B75+B76</f>
        <v>5015000</v>
      </c>
      <c r="C68" s="27">
        <v>0</v>
      </c>
      <c r="D68" s="27">
        <v>0</v>
      </c>
    </row>
    <row r="69" spans="1:4" x14ac:dyDescent="0.25">
      <c r="A69" s="3" t="s">
        <v>149</v>
      </c>
      <c r="B69" s="8">
        <v>15000</v>
      </c>
      <c r="C69" s="11">
        <v>0</v>
      </c>
      <c r="D69" s="29">
        <v>0</v>
      </c>
    </row>
    <row r="70" spans="1:4" x14ac:dyDescent="0.25">
      <c r="A70" s="3" t="s">
        <v>88</v>
      </c>
      <c r="B70" s="8">
        <f>150000+300000</f>
        <v>450000</v>
      </c>
      <c r="C70" s="11">
        <v>0</v>
      </c>
      <c r="D70" s="11">
        <v>0</v>
      </c>
    </row>
    <row r="71" spans="1:4" x14ac:dyDescent="0.25">
      <c r="A71" s="3" t="s">
        <v>89</v>
      </c>
      <c r="B71" s="8">
        <f>150000+100000</f>
        <v>250000</v>
      </c>
      <c r="C71" s="11">
        <v>0</v>
      </c>
      <c r="D71" s="11">
        <v>0</v>
      </c>
    </row>
    <row r="72" spans="1:4" x14ac:dyDescent="0.25">
      <c r="A72" s="3" t="s">
        <v>90</v>
      </c>
      <c r="B72" s="8">
        <f>100000+100000</f>
        <v>200000</v>
      </c>
      <c r="C72" s="11">
        <v>0</v>
      </c>
      <c r="D72" s="11">
        <v>0</v>
      </c>
    </row>
    <row r="73" spans="1:4" x14ac:dyDescent="0.25">
      <c r="A73" s="3" t="s">
        <v>91</v>
      </c>
      <c r="B73" s="8">
        <f>500000+1500000</f>
        <v>2000000</v>
      </c>
      <c r="C73" s="11">
        <v>0</v>
      </c>
      <c r="D73" s="11">
        <v>0</v>
      </c>
    </row>
    <row r="74" spans="1:4" x14ac:dyDescent="0.25">
      <c r="A74" s="3" t="s">
        <v>92</v>
      </c>
      <c r="B74" s="8">
        <v>300000</v>
      </c>
      <c r="C74" s="11">
        <v>0</v>
      </c>
      <c r="D74" s="11">
        <v>0</v>
      </c>
    </row>
    <row r="75" spans="1:4" x14ac:dyDescent="0.25">
      <c r="A75" s="3" t="s">
        <v>93</v>
      </c>
      <c r="B75" s="8">
        <f>500000+500000</f>
        <v>1000000</v>
      </c>
      <c r="C75" s="11">
        <v>0</v>
      </c>
      <c r="D75" s="29">
        <v>0</v>
      </c>
    </row>
    <row r="76" spans="1:4" x14ac:dyDescent="0.25">
      <c r="A76" s="3" t="s">
        <v>94</v>
      </c>
      <c r="B76" s="8">
        <f>300000+500000</f>
        <v>800000</v>
      </c>
      <c r="C76" s="11">
        <v>0</v>
      </c>
      <c r="D76" s="11">
        <v>0</v>
      </c>
    </row>
    <row r="77" spans="1:4" x14ac:dyDescent="0.25">
      <c r="A77" s="15" t="s">
        <v>35</v>
      </c>
      <c r="B77" s="27">
        <f>B78</f>
        <v>2400000</v>
      </c>
      <c r="C77" s="27">
        <v>0</v>
      </c>
      <c r="D77" s="27">
        <v>0</v>
      </c>
    </row>
    <row r="78" spans="1:4" x14ac:dyDescent="0.25">
      <c r="A78" s="3" t="s">
        <v>95</v>
      </c>
      <c r="B78" s="8">
        <f>1200000+1200000</f>
        <v>2400000</v>
      </c>
      <c r="C78" s="11">
        <v>0</v>
      </c>
      <c r="D78" s="11">
        <v>0</v>
      </c>
    </row>
    <row r="79" spans="1:4" x14ac:dyDescent="0.25">
      <c r="A79" s="23" t="s">
        <v>15</v>
      </c>
      <c r="B79" s="24">
        <f>B80+B83+B86+B91+B93+B97+B110</f>
        <v>17518212</v>
      </c>
      <c r="C79" s="24">
        <v>0</v>
      </c>
      <c r="D79" s="24">
        <v>0</v>
      </c>
    </row>
    <row r="80" spans="1:4" x14ac:dyDescent="0.25">
      <c r="A80" s="15" t="s">
        <v>16</v>
      </c>
      <c r="B80" s="27">
        <f>B81+B82</f>
        <v>595000</v>
      </c>
      <c r="C80" s="27">
        <v>0</v>
      </c>
      <c r="D80" s="27">
        <v>0</v>
      </c>
    </row>
    <row r="81" spans="1:4" x14ac:dyDescent="0.25">
      <c r="A81" s="3" t="s">
        <v>96</v>
      </c>
      <c r="B81" s="8">
        <f>220000+200000</f>
        <v>420000</v>
      </c>
      <c r="C81" s="11">
        <v>0</v>
      </c>
      <c r="D81" s="11">
        <v>0</v>
      </c>
    </row>
    <row r="82" spans="1:4" x14ac:dyDescent="0.25">
      <c r="A82" s="3" t="s">
        <v>128</v>
      </c>
      <c r="B82" s="8">
        <f>75000+100000</f>
        <v>175000</v>
      </c>
      <c r="C82" s="11">
        <v>0</v>
      </c>
      <c r="D82" s="11">
        <v>0</v>
      </c>
    </row>
    <row r="83" spans="1:4" x14ac:dyDescent="0.25">
      <c r="A83" s="15" t="s">
        <v>17</v>
      </c>
      <c r="B83" s="27">
        <f>B84+B85</f>
        <v>940000</v>
      </c>
      <c r="C83" s="27">
        <v>0</v>
      </c>
      <c r="D83" s="27">
        <v>0</v>
      </c>
    </row>
    <row r="84" spans="1:4" x14ac:dyDescent="0.25">
      <c r="A84" s="3" t="s">
        <v>97</v>
      </c>
      <c r="B84" s="8">
        <f>100000+300000</f>
        <v>400000</v>
      </c>
      <c r="C84" s="11">
        <v>0</v>
      </c>
      <c r="D84" s="11">
        <v>0</v>
      </c>
    </row>
    <row r="85" spans="1:4" x14ac:dyDescent="0.25">
      <c r="A85" s="3" t="s">
        <v>98</v>
      </c>
      <c r="B85" s="8">
        <f>240000+300000</f>
        <v>540000</v>
      </c>
      <c r="C85" s="11">
        <v>0</v>
      </c>
      <c r="D85" s="11">
        <v>0</v>
      </c>
    </row>
    <row r="86" spans="1:4" x14ac:dyDescent="0.25">
      <c r="A86" s="15" t="s">
        <v>18</v>
      </c>
      <c r="B86" s="27">
        <f>B87+B88++B89+B90</f>
        <v>2368212</v>
      </c>
      <c r="C86" s="27">
        <v>0</v>
      </c>
      <c r="D86" s="27">
        <v>0</v>
      </c>
    </row>
    <row r="87" spans="1:4" x14ac:dyDescent="0.25">
      <c r="A87" s="3" t="s">
        <v>99</v>
      </c>
      <c r="B87" s="8">
        <f>450000+650000</f>
        <v>1100000</v>
      </c>
      <c r="C87" s="11">
        <v>0</v>
      </c>
      <c r="D87" s="11">
        <v>0</v>
      </c>
    </row>
    <row r="88" spans="1:4" x14ac:dyDescent="0.25">
      <c r="A88" s="3" t="s">
        <v>129</v>
      </c>
      <c r="B88" s="8">
        <f>500000+500000</f>
        <v>1000000</v>
      </c>
      <c r="C88" s="11">
        <v>0</v>
      </c>
      <c r="D88" s="11">
        <v>0</v>
      </c>
    </row>
    <row r="89" spans="1:4" x14ac:dyDescent="0.25">
      <c r="A89" s="3" t="s">
        <v>100</v>
      </c>
      <c r="B89" s="8">
        <v>118212</v>
      </c>
      <c r="C89" s="11">
        <v>0</v>
      </c>
      <c r="D89" s="11">
        <v>0</v>
      </c>
    </row>
    <row r="90" spans="1:4" x14ac:dyDescent="0.25">
      <c r="A90" s="3" t="s">
        <v>150</v>
      </c>
      <c r="B90" s="8">
        <v>150000</v>
      </c>
      <c r="C90" s="11">
        <v>0</v>
      </c>
      <c r="D90" s="11">
        <v>0</v>
      </c>
    </row>
    <row r="91" spans="1:4" x14ac:dyDescent="0.25">
      <c r="A91" s="15" t="s">
        <v>19</v>
      </c>
      <c r="B91" s="27">
        <v>300000</v>
      </c>
      <c r="C91" s="27">
        <v>0</v>
      </c>
      <c r="D91" s="27">
        <v>0</v>
      </c>
    </row>
    <row r="92" spans="1:4" x14ac:dyDescent="0.25">
      <c r="A92" s="3" t="s">
        <v>101</v>
      </c>
      <c r="B92" s="8">
        <v>300000</v>
      </c>
      <c r="C92" s="11">
        <v>0</v>
      </c>
      <c r="D92" s="11">
        <v>0</v>
      </c>
    </row>
    <row r="93" spans="1:4" x14ac:dyDescent="0.25">
      <c r="A93" s="15" t="s">
        <v>20</v>
      </c>
      <c r="B93" s="27">
        <f>B94+B95+B96</f>
        <v>400000</v>
      </c>
      <c r="C93" s="27">
        <v>0</v>
      </c>
      <c r="D93" s="27">
        <v>0</v>
      </c>
    </row>
    <row r="94" spans="1:4" x14ac:dyDescent="0.25">
      <c r="A94" s="3" t="s">
        <v>102</v>
      </c>
      <c r="B94" s="8">
        <f>50000+50000</f>
        <v>100000</v>
      </c>
      <c r="C94" s="11">
        <v>0</v>
      </c>
      <c r="D94" s="29">
        <v>0</v>
      </c>
    </row>
    <row r="95" spans="1:4" x14ac:dyDescent="0.25">
      <c r="A95" s="3" t="s">
        <v>151</v>
      </c>
      <c r="B95" s="8">
        <f>50000+50000</f>
        <v>100000</v>
      </c>
      <c r="C95" s="11">
        <v>0</v>
      </c>
      <c r="D95" s="29">
        <v>0</v>
      </c>
    </row>
    <row r="96" spans="1:4" x14ac:dyDescent="0.25">
      <c r="A96" s="3" t="s">
        <v>130</v>
      </c>
      <c r="B96" s="8">
        <f>100000+100000</f>
        <v>200000</v>
      </c>
      <c r="C96" s="11">
        <v>0</v>
      </c>
      <c r="D96" s="11">
        <v>0</v>
      </c>
    </row>
    <row r="97" spans="1:4" ht="30" x14ac:dyDescent="0.25">
      <c r="A97" s="15" t="s">
        <v>21</v>
      </c>
      <c r="B97" s="27">
        <f>B98+B99+B100+B101+B102+B103</f>
        <v>9865000</v>
      </c>
      <c r="C97" s="27">
        <v>0</v>
      </c>
      <c r="D97" s="27">
        <v>0</v>
      </c>
    </row>
    <row r="98" spans="1:4" x14ac:dyDescent="0.25">
      <c r="A98" s="3" t="s">
        <v>103</v>
      </c>
      <c r="B98" s="8">
        <f>3500000+1000000</f>
        <v>4500000</v>
      </c>
      <c r="C98" s="11">
        <v>0</v>
      </c>
      <c r="D98" s="11">
        <v>0</v>
      </c>
    </row>
    <row r="99" spans="1:4" x14ac:dyDescent="0.25">
      <c r="A99" s="3" t="s">
        <v>104</v>
      </c>
      <c r="B99" s="8">
        <f>3500000+1000000</f>
        <v>4500000</v>
      </c>
      <c r="C99" s="11">
        <v>0</v>
      </c>
      <c r="D99" s="11">
        <v>0</v>
      </c>
    </row>
    <row r="100" spans="1:4" x14ac:dyDescent="0.25">
      <c r="A100" s="3" t="s">
        <v>105</v>
      </c>
      <c r="B100" s="8">
        <v>15000</v>
      </c>
      <c r="C100" s="11">
        <v>0</v>
      </c>
      <c r="D100" s="11">
        <v>0</v>
      </c>
    </row>
    <row r="101" spans="1:4" x14ac:dyDescent="0.25">
      <c r="A101" s="3" t="s">
        <v>106</v>
      </c>
      <c r="B101" s="8">
        <v>150000</v>
      </c>
      <c r="C101" s="11">
        <v>0</v>
      </c>
      <c r="D101" s="11">
        <v>0</v>
      </c>
    </row>
    <row r="102" spans="1:4" x14ac:dyDescent="0.25">
      <c r="A102" s="3" t="s">
        <v>107</v>
      </c>
      <c r="B102" s="8">
        <v>200000</v>
      </c>
      <c r="C102" s="11">
        <v>0</v>
      </c>
      <c r="D102" s="11">
        <v>0</v>
      </c>
    </row>
    <row r="103" spans="1:4" ht="27.75" customHeight="1" x14ac:dyDescent="0.25">
      <c r="A103" s="3" t="s">
        <v>152</v>
      </c>
      <c r="B103" s="8">
        <f>250000+250000</f>
        <v>500000</v>
      </c>
      <c r="C103" s="11"/>
    </row>
    <row r="104" spans="1:4" ht="18.75" x14ac:dyDescent="0.25">
      <c r="A104" s="58" t="s">
        <v>63</v>
      </c>
      <c r="B104" s="58"/>
      <c r="C104" s="58"/>
      <c r="D104" s="58"/>
    </row>
    <row r="105" spans="1:4" ht="18.75" x14ac:dyDescent="0.25">
      <c r="A105" s="58" t="s">
        <v>64</v>
      </c>
      <c r="B105" s="58"/>
      <c r="C105" s="58"/>
      <c r="D105" s="58"/>
    </row>
    <row r="106" spans="1:4" ht="18.75" x14ac:dyDescent="0.25">
      <c r="A106" s="58">
        <v>2023</v>
      </c>
      <c r="B106" s="58"/>
      <c r="C106" s="58"/>
      <c r="D106" s="58"/>
    </row>
    <row r="107" spans="1:4" ht="15.75" x14ac:dyDescent="0.25">
      <c r="A107" s="59" t="s">
        <v>62</v>
      </c>
      <c r="B107" s="59"/>
      <c r="C107" s="59"/>
      <c r="D107" s="59"/>
    </row>
    <row r="108" spans="1:4" x14ac:dyDescent="0.25">
      <c r="A108" s="60" t="s">
        <v>32</v>
      </c>
      <c r="B108" s="60"/>
      <c r="C108" s="60"/>
      <c r="D108" s="60"/>
    </row>
    <row r="109" spans="1:4" x14ac:dyDescent="0.25">
      <c r="A109" s="3"/>
      <c r="B109" s="8"/>
      <c r="C109" s="11"/>
    </row>
    <row r="110" spans="1:4" x14ac:dyDescent="0.25">
      <c r="A110" s="15" t="s">
        <v>22</v>
      </c>
      <c r="B110" s="27">
        <f>B111+B112+B114+B113+B115</f>
        <v>3050000</v>
      </c>
      <c r="C110" s="27">
        <v>0</v>
      </c>
      <c r="D110" s="27">
        <v>0</v>
      </c>
    </row>
    <row r="111" spans="1:4" x14ac:dyDescent="0.25">
      <c r="A111" s="3" t="s">
        <v>108</v>
      </c>
      <c r="B111" s="8">
        <f>150000+300000</f>
        <v>450000</v>
      </c>
      <c r="C111" s="11">
        <v>0</v>
      </c>
      <c r="D111" s="11">
        <v>0</v>
      </c>
    </row>
    <row r="112" spans="1:4" x14ac:dyDescent="0.25">
      <c r="A112" s="3" t="s">
        <v>109</v>
      </c>
      <c r="B112" s="8">
        <f>400000+1200000</f>
        <v>1600000</v>
      </c>
      <c r="C112" s="11">
        <v>0</v>
      </c>
      <c r="D112" s="11">
        <v>0</v>
      </c>
    </row>
    <row r="113" spans="1:4" x14ac:dyDescent="0.25">
      <c r="A113" s="3" t="s">
        <v>110</v>
      </c>
      <c r="B113" s="8">
        <v>100000</v>
      </c>
      <c r="C113" s="11">
        <v>0</v>
      </c>
      <c r="D113" s="11">
        <v>0</v>
      </c>
    </row>
    <row r="114" spans="1:4" x14ac:dyDescent="0.25">
      <c r="A114" s="3" t="s">
        <v>111</v>
      </c>
      <c r="B114" s="8">
        <f>300000+300000</f>
        <v>600000</v>
      </c>
      <c r="C114" s="11">
        <v>0</v>
      </c>
      <c r="D114" s="11">
        <v>0</v>
      </c>
    </row>
    <row r="115" spans="1:4" x14ac:dyDescent="0.25">
      <c r="A115" s="3" t="s">
        <v>112</v>
      </c>
      <c r="B115" s="8">
        <v>300000</v>
      </c>
      <c r="C115" s="11">
        <v>0</v>
      </c>
      <c r="D115" s="11">
        <v>0</v>
      </c>
    </row>
    <row r="116" spans="1:4" x14ac:dyDescent="0.25">
      <c r="A116" s="23" t="s">
        <v>23</v>
      </c>
      <c r="B116" s="24">
        <f>B117+B120</f>
        <v>1000000</v>
      </c>
      <c r="C116" s="24">
        <v>0</v>
      </c>
      <c r="D116" s="24">
        <v>0</v>
      </c>
    </row>
    <row r="117" spans="1:4" x14ac:dyDescent="0.25">
      <c r="A117" s="16" t="s">
        <v>24</v>
      </c>
      <c r="B117" s="27">
        <f>B118+B119</f>
        <v>940000</v>
      </c>
      <c r="C117" s="27">
        <v>0</v>
      </c>
      <c r="D117" s="27">
        <v>0</v>
      </c>
    </row>
    <row r="118" spans="1:4" ht="30" x14ac:dyDescent="0.25">
      <c r="A118" s="57" t="s">
        <v>161</v>
      </c>
      <c r="B118" s="13">
        <v>840000</v>
      </c>
      <c r="C118" s="37"/>
      <c r="D118" s="37"/>
    </row>
    <row r="119" spans="1:4" ht="30" x14ac:dyDescent="0.25">
      <c r="A119" s="3" t="s">
        <v>124</v>
      </c>
      <c r="B119" s="13">
        <v>100000</v>
      </c>
      <c r="C119" s="11">
        <v>0</v>
      </c>
      <c r="D119" s="11">
        <v>0</v>
      </c>
    </row>
    <row r="120" spans="1:4" x14ac:dyDescent="0.25">
      <c r="A120" s="16" t="s">
        <v>25</v>
      </c>
      <c r="B120" s="27">
        <v>60000</v>
      </c>
      <c r="C120" s="27">
        <v>0</v>
      </c>
      <c r="D120" s="27">
        <v>0</v>
      </c>
    </row>
    <row r="121" spans="1:4" ht="30" x14ac:dyDescent="0.25">
      <c r="A121" s="3" t="s">
        <v>125</v>
      </c>
      <c r="B121" s="13">
        <v>60000</v>
      </c>
      <c r="C121" s="11">
        <v>0</v>
      </c>
      <c r="D121" s="29">
        <v>0</v>
      </c>
    </row>
    <row r="122" spans="1:4" x14ac:dyDescent="0.25">
      <c r="A122" s="23" t="s">
        <v>26</v>
      </c>
      <c r="B122" s="24">
        <f>B123+B127+B129</f>
        <v>7400000</v>
      </c>
      <c r="C122" s="24">
        <v>0</v>
      </c>
      <c r="D122" s="24">
        <v>0</v>
      </c>
    </row>
    <row r="123" spans="1:4" x14ac:dyDescent="0.25">
      <c r="A123" s="15" t="s">
        <v>27</v>
      </c>
      <c r="B123" s="27">
        <f>B125+B124+B126</f>
        <v>3900000</v>
      </c>
      <c r="C123" s="27">
        <v>0</v>
      </c>
      <c r="D123" s="27">
        <v>0</v>
      </c>
    </row>
    <row r="124" spans="1:4" x14ac:dyDescent="0.25">
      <c r="A124" s="3" t="s">
        <v>113</v>
      </c>
      <c r="B124" s="8">
        <f>500000+800000</f>
        <v>1300000</v>
      </c>
      <c r="C124" s="11">
        <v>0</v>
      </c>
      <c r="D124" s="11">
        <v>0</v>
      </c>
    </row>
    <row r="125" spans="1:4" ht="30" x14ac:dyDescent="0.25">
      <c r="A125" s="3" t="s">
        <v>114</v>
      </c>
      <c r="B125" s="8">
        <f>800000+800000</f>
        <v>1600000</v>
      </c>
      <c r="C125" s="11">
        <v>0</v>
      </c>
      <c r="D125" s="11">
        <v>0</v>
      </c>
    </row>
    <row r="126" spans="1:4" x14ac:dyDescent="0.25">
      <c r="A126" s="3" t="s">
        <v>115</v>
      </c>
      <c r="B126" s="8">
        <f>500000+500000</f>
        <v>1000000</v>
      </c>
      <c r="C126" s="11">
        <v>0</v>
      </c>
      <c r="D126" s="11">
        <v>0</v>
      </c>
    </row>
    <row r="127" spans="1:4" x14ac:dyDescent="0.25">
      <c r="A127" s="15" t="s">
        <v>28</v>
      </c>
      <c r="B127" s="27">
        <f>B128</f>
        <v>500000</v>
      </c>
      <c r="C127" s="27">
        <v>0</v>
      </c>
      <c r="D127" s="27">
        <v>0</v>
      </c>
    </row>
    <row r="128" spans="1:4" x14ac:dyDescent="0.25">
      <c r="A128" s="49" t="s">
        <v>116</v>
      </c>
      <c r="B128" s="50">
        <f>200000+300000</f>
        <v>500000</v>
      </c>
      <c r="C128" s="51">
        <v>0</v>
      </c>
      <c r="D128" s="51">
        <v>0</v>
      </c>
    </row>
    <row r="129" spans="1:9" ht="30" x14ac:dyDescent="0.25">
      <c r="A129" s="15" t="s">
        <v>29</v>
      </c>
      <c r="B129" s="27">
        <v>3000000</v>
      </c>
      <c r="C129" s="27">
        <v>0</v>
      </c>
      <c r="D129" s="27">
        <v>0</v>
      </c>
    </row>
    <row r="130" spans="1:9" x14ac:dyDescent="0.25">
      <c r="A130" s="3" t="s">
        <v>117</v>
      </c>
      <c r="B130" s="8">
        <v>3000000</v>
      </c>
      <c r="C130" s="11">
        <v>0</v>
      </c>
      <c r="D130" s="11">
        <v>0</v>
      </c>
    </row>
    <row r="131" spans="1:9" x14ac:dyDescent="0.25">
      <c r="A131" s="36"/>
      <c r="B131" s="37"/>
      <c r="C131" s="37"/>
      <c r="D131" s="37"/>
      <c r="I131" s="5"/>
    </row>
    <row r="132" spans="1:9" ht="15.75" thickBot="1" x14ac:dyDescent="0.3">
      <c r="A132" s="36"/>
      <c r="B132" s="37"/>
      <c r="C132" s="37"/>
      <c r="D132" s="37"/>
    </row>
    <row r="133" spans="1:9" ht="33.75" hidden="1" customHeight="1" x14ac:dyDescent="0.25">
      <c r="A133" s="3" t="s">
        <v>118</v>
      </c>
      <c r="B133" s="8">
        <v>0</v>
      </c>
      <c r="C133" s="14">
        <v>0</v>
      </c>
      <c r="D133" s="14">
        <v>0</v>
      </c>
    </row>
    <row r="134" spans="1:9" ht="30" hidden="1" x14ac:dyDescent="0.25">
      <c r="A134" s="3" t="s">
        <v>119</v>
      </c>
      <c r="B134" s="8">
        <v>0</v>
      </c>
      <c r="C134" s="14">
        <v>0</v>
      </c>
      <c r="D134" s="14">
        <v>0</v>
      </c>
    </row>
    <row r="135" spans="1:9" hidden="1" x14ac:dyDescent="0.25">
      <c r="A135" s="3" t="s">
        <v>120</v>
      </c>
      <c r="B135" s="8">
        <v>0</v>
      </c>
      <c r="C135" s="14">
        <v>0</v>
      </c>
      <c r="D135" s="14">
        <v>0</v>
      </c>
    </row>
    <row r="136" spans="1:9" hidden="1" x14ac:dyDescent="0.25">
      <c r="A136" s="3" t="s">
        <v>121</v>
      </c>
      <c r="B136" s="8">
        <v>0</v>
      </c>
      <c r="C136" s="14">
        <v>0</v>
      </c>
      <c r="D136" s="14">
        <v>0</v>
      </c>
    </row>
    <row r="137" spans="1:9" hidden="1" x14ac:dyDescent="0.25">
      <c r="A137" s="15" t="s">
        <v>36</v>
      </c>
      <c r="B137" s="18">
        <v>0</v>
      </c>
      <c r="C137" s="18">
        <v>0</v>
      </c>
      <c r="D137" s="18">
        <v>0</v>
      </c>
    </row>
    <row r="138" spans="1:9" hidden="1" x14ac:dyDescent="0.25">
      <c r="A138" s="15" t="s">
        <v>37</v>
      </c>
      <c r="B138" s="18">
        <v>0</v>
      </c>
      <c r="C138" s="18">
        <v>0</v>
      </c>
      <c r="D138" s="18">
        <v>0</v>
      </c>
    </row>
    <row r="139" spans="1:9" hidden="1" x14ac:dyDescent="0.25">
      <c r="A139" s="15" t="s">
        <v>30</v>
      </c>
      <c r="B139" s="27">
        <f>SUM(B140:B141)</f>
        <v>0</v>
      </c>
      <c r="C139" s="27">
        <v>0</v>
      </c>
      <c r="D139" s="27">
        <v>0</v>
      </c>
    </row>
    <row r="140" spans="1:9" hidden="1" x14ac:dyDescent="0.25">
      <c r="A140" s="3" t="s">
        <v>122</v>
      </c>
      <c r="B140" s="8">
        <v>0</v>
      </c>
      <c r="C140" s="11">
        <v>0</v>
      </c>
      <c r="D140" s="11">
        <v>0</v>
      </c>
    </row>
    <row r="141" spans="1:9" hidden="1" x14ac:dyDescent="0.25">
      <c r="A141" s="3" t="s">
        <v>123</v>
      </c>
      <c r="B141" s="8">
        <v>0</v>
      </c>
      <c r="C141" s="11">
        <v>0</v>
      </c>
      <c r="D141" s="11">
        <v>0</v>
      </c>
    </row>
    <row r="142" spans="1:9" ht="30" hidden="1" x14ac:dyDescent="0.25">
      <c r="A142" s="15" t="s">
        <v>38</v>
      </c>
      <c r="B142" s="18">
        <v>0</v>
      </c>
      <c r="C142" s="18">
        <v>0</v>
      </c>
      <c r="D142" s="18">
        <v>0</v>
      </c>
    </row>
    <row r="143" spans="1:9" hidden="1" x14ac:dyDescent="0.25">
      <c r="A143" s="17" t="s">
        <v>39</v>
      </c>
      <c r="B143" s="18">
        <v>0</v>
      </c>
      <c r="C143" s="18">
        <v>0</v>
      </c>
      <c r="D143" s="18">
        <v>0</v>
      </c>
    </row>
    <row r="144" spans="1:9" hidden="1" x14ac:dyDescent="0.25">
      <c r="A144" s="3" t="s">
        <v>40</v>
      </c>
      <c r="B144" s="5">
        <v>0</v>
      </c>
      <c r="C144" s="11">
        <v>0</v>
      </c>
      <c r="D144" s="11">
        <v>0</v>
      </c>
    </row>
    <row r="145" spans="1:5" ht="12" hidden="1" customHeight="1" x14ac:dyDescent="0.25">
      <c r="A145" s="3" t="s">
        <v>41</v>
      </c>
      <c r="B145" s="5">
        <v>0</v>
      </c>
      <c r="C145" s="11">
        <v>0</v>
      </c>
      <c r="D145" s="11">
        <v>0</v>
      </c>
    </row>
    <row r="146" spans="1:5" ht="17.25" hidden="1" customHeight="1" x14ac:dyDescent="0.25">
      <c r="A146" s="3" t="s">
        <v>42</v>
      </c>
      <c r="B146" s="5">
        <v>0</v>
      </c>
      <c r="C146" s="11">
        <v>0</v>
      </c>
      <c r="D146" s="11">
        <v>0</v>
      </c>
    </row>
    <row r="147" spans="1:5" ht="26.25" hidden="1" customHeight="1" x14ac:dyDescent="0.25">
      <c r="A147" s="3" t="s">
        <v>43</v>
      </c>
      <c r="B147" s="7">
        <v>0</v>
      </c>
      <c r="C147" s="11">
        <v>0</v>
      </c>
      <c r="D147" s="11">
        <v>0</v>
      </c>
    </row>
    <row r="148" spans="1:5" hidden="1" x14ac:dyDescent="0.25">
      <c r="A148" s="17" t="s">
        <v>44</v>
      </c>
      <c r="B148" s="18">
        <v>0</v>
      </c>
      <c r="C148" s="18">
        <v>0</v>
      </c>
      <c r="D148" s="18">
        <v>0</v>
      </c>
    </row>
    <row r="149" spans="1:5" hidden="1" x14ac:dyDescent="0.25">
      <c r="A149" s="3" t="s">
        <v>45</v>
      </c>
      <c r="B149" s="5">
        <v>0</v>
      </c>
      <c r="C149" s="11">
        <v>0</v>
      </c>
      <c r="D149" s="11">
        <v>0</v>
      </c>
    </row>
    <row r="150" spans="1:5" hidden="1" x14ac:dyDescent="0.25">
      <c r="A150" s="3" t="s">
        <v>46</v>
      </c>
      <c r="B150" s="5">
        <v>0</v>
      </c>
      <c r="C150" s="11">
        <v>0</v>
      </c>
      <c r="D150" s="11">
        <v>0</v>
      </c>
    </row>
    <row r="151" spans="1:5" hidden="1" x14ac:dyDescent="0.25">
      <c r="A151" s="17" t="s">
        <v>47</v>
      </c>
      <c r="B151" s="18">
        <v>0</v>
      </c>
      <c r="C151" s="18">
        <v>0</v>
      </c>
      <c r="D151" s="18">
        <v>0</v>
      </c>
    </row>
    <row r="152" spans="1:5" hidden="1" x14ac:dyDescent="0.25">
      <c r="A152" s="3" t="s">
        <v>48</v>
      </c>
      <c r="B152" s="5">
        <v>0</v>
      </c>
      <c r="C152" s="11">
        <v>0</v>
      </c>
      <c r="D152" s="11">
        <v>0</v>
      </c>
    </row>
    <row r="153" spans="1:5" hidden="1" x14ac:dyDescent="0.25">
      <c r="A153" s="3" t="s">
        <v>49</v>
      </c>
      <c r="B153" s="5">
        <v>0</v>
      </c>
      <c r="C153" s="11">
        <v>0</v>
      </c>
      <c r="D153" s="11">
        <v>0</v>
      </c>
    </row>
    <row r="154" spans="1:5" ht="15.75" hidden="1" thickBot="1" x14ac:dyDescent="0.3">
      <c r="A154" s="3" t="s">
        <v>50</v>
      </c>
      <c r="B154" s="5">
        <v>0</v>
      </c>
      <c r="C154" s="11">
        <v>0</v>
      </c>
      <c r="D154" s="11">
        <v>0</v>
      </c>
    </row>
    <row r="155" spans="1:5" ht="15.75" thickBot="1" x14ac:dyDescent="0.3">
      <c r="A155" s="19" t="s">
        <v>31</v>
      </c>
      <c r="B155" s="20">
        <f>B8+B32+B79+B116+B122</f>
        <v>362955651</v>
      </c>
      <c r="C155" s="20">
        <f>+C122+C116+C79+C32+C8</f>
        <v>0</v>
      </c>
      <c r="D155" s="20">
        <f>+D122+D116+D79+D32+D8</f>
        <v>0</v>
      </c>
      <c r="E155" s="5"/>
    </row>
    <row r="156" spans="1:5" hidden="1" x14ac:dyDescent="0.25">
      <c r="A156" s="2" t="s">
        <v>51</v>
      </c>
      <c r="B156" s="9"/>
      <c r="C156" s="11"/>
    </row>
    <row r="157" spans="1:5" hidden="1" x14ac:dyDescent="0.25">
      <c r="A157" s="2" t="s">
        <v>52</v>
      </c>
      <c r="B157" s="9"/>
      <c r="C157" s="11"/>
    </row>
    <row r="158" spans="1:5" hidden="1" x14ac:dyDescent="0.25">
      <c r="A158" s="3" t="s">
        <v>53</v>
      </c>
      <c r="B158" s="5">
        <v>0</v>
      </c>
      <c r="C158" s="11">
        <v>0</v>
      </c>
      <c r="D158" s="11">
        <v>0</v>
      </c>
    </row>
    <row r="159" spans="1:5" hidden="1" x14ac:dyDescent="0.25">
      <c r="A159" s="3" t="s">
        <v>54</v>
      </c>
      <c r="B159" s="5">
        <v>0</v>
      </c>
      <c r="C159" s="11">
        <v>0</v>
      </c>
      <c r="D159" s="11">
        <v>0</v>
      </c>
    </row>
    <row r="160" spans="1:5" hidden="1" x14ac:dyDescent="0.25">
      <c r="A160" s="2" t="s">
        <v>55</v>
      </c>
      <c r="B160" s="5"/>
      <c r="C160" s="11"/>
    </row>
    <row r="161" spans="1:11" hidden="1" x14ac:dyDescent="0.25">
      <c r="A161" s="3" t="s">
        <v>56</v>
      </c>
      <c r="B161" s="5">
        <v>0</v>
      </c>
      <c r="C161" s="11">
        <v>0</v>
      </c>
      <c r="D161" s="11">
        <v>0</v>
      </c>
    </row>
    <row r="162" spans="1:11" hidden="1" x14ac:dyDescent="0.25">
      <c r="A162" s="3" t="s">
        <v>57</v>
      </c>
      <c r="B162" s="5">
        <v>0</v>
      </c>
      <c r="C162" s="11">
        <v>0</v>
      </c>
      <c r="D162" s="11">
        <v>0</v>
      </c>
    </row>
    <row r="163" spans="1:11" hidden="1" x14ac:dyDescent="0.25">
      <c r="A163" s="2" t="s">
        <v>58</v>
      </c>
      <c r="B163" s="5">
        <v>0</v>
      </c>
      <c r="C163" s="11">
        <v>0</v>
      </c>
      <c r="D163" s="11">
        <v>0</v>
      </c>
    </row>
    <row r="164" spans="1:11" hidden="1" x14ac:dyDescent="0.25">
      <c r="A164" s="3" t="s">
        <v>59</v>
      </c>
      <c r="B164" s="5">
        <v>0</v>
      </c>
      <c r="C164" s="11">
        <v>0</v>
      </c>
      <c r="D164" s="11">
        <v>0</v>
      </c>
    </row>
    <row r="165" spans="1:11" ht="15.75" hidden="1" thickBot="1" x14ac:dyDescent="0.3">
      <c r="A165" s="10" t="s">
        <v>60</v>
      </c>
      <c r="B165" s="5">
        <v>0</v>
      </c>
      <c r="C165" s="11">
        <v>0</v>
      </c>
      <c r="D165" s="11">
        <v>0</v>
      </c>
    </row>
    <row r="166" spans="1:11" ht="18" thickBot="1" x14ac:dyDescent="0.3">
      <c r="A166" s="21" t="s">
        <v>61</v>
      </c>
      <c r="B166" s="22">
        <f>+B165+B155</f>
        <v>362955651</v>
      </c>
      <c r="C166" s="22">
        <f>+C165+C155</f>
        <v>0</v>
      </c>
      <c r="D166" s="22">
        <f>+D122+D116+D79+D32+D8</f>
        <v>0</v>
      </c>
    </row>
    <row r="167" spans="1:11" x14ac:dyDescent="0.25">
      <c r="A167" t="s">
        <v>65</v>
      </c>
    </row>
    <row r="169" spans="1:11" ht="8.25" customHeight="1" x14ac:dyDescent="0.25"/>
    <row r="171" spans="1:11" ht="18.75" x14ac:dyDescent="0.3">
      <c r="A171" s="28" t="s">
        <v>66</v>
      </c>
      <c r="C171" s="55"/>
      <c r="D171" s="56"/>
    </row>
    <row r="172" spans="1:11" ht="14.1" customHeight="1" x14ac:dyDescent="0.25">
      <c r="A172" s="52" t="s">
        <v>162</v>
      </c>
      <c r="C172" s="52" t="s">
        <v>158</v>
      </c>
      <c r="D172" s="53"/>
    </row>
    <row r="173" spans="1:11" ht="14.1" customHeight="1" x14ac:dyDescent="0.25">
      <c r="A173" s="52" t="s">
        <v>163</v>
      </c>
      <c r="C173" s="52" t="s">
        <v>159</v>
      </c>
      <c r="D173" s="54"/>
      <c r="E173" s="43"/>
      <c r="K173" s="41"/>
    </row>
    <row r="174" spans="1:11" ht="18.75" x14ac:dyDescent="0.25">
      <c r="C174" s="40"/>
      <c r="D174" s="39"/>
      <c r="K174" s="42"/>
    </row>
    <row r="176" spans="1:11" ht="18.75" x14ac:dyDescent="0.3">
      <c r="A176" s="31" t="s">
        <v>140</v>
      </c>
      <c r="B176" s="31"/>
      <c r="C176" s="31"/>
    </row>
    <row r="177" spans="1:4" ht="15.75" x14ac:dyDescent="0.25">
      <c r="A177" s="64" t="s">
        <v>137</v>
      </c>
      <c r="B177" s="65"/>
      <c r="C177" s="66"/>
      <c r="D177"/>
    </row>
    <row r="178" spans="1:4" ht="15.75" x14ac:dyDescent="0.25">
      <c r="A178" s="61" t="s">
        <v>134</v>
      </c>
      <c r="B178" s="62"/>
      <c r="C178" s="63"/>
      <c r="D178"/>
    </row>
    <row r="179" spans="1:4" ht="15.75" x14ac:dyDescent="0.25">
      <c r="A179" s="32" t="s">
        <v>135</v>
      </c>
      <c r="B179" s="33"/>
      <c r="C179" s="34"/>
      <c r="D179"/>
    </row>
    <row r="180" spans="1:4" ht="33" customHeight="1" x14ac:dyDescent="0.25">
      <c r="A180" s="67" t="s">
        <v>136</v>
      </c>
      <c r="B180" s="68"/>
      <c r="C180" s="69"/>
      <c r="D180"/>
    </row>
    <row r="181" spans="1:4" ht="15.75" x14ac:dyDescent="0.25">
      <c r="A181" s="64" t="s">
        <v>138</v>
      </c>
      <c r="B181" s="65"/>
      <c r="C181" s="66"/>
    </row>
    <row r="182" spans="1:4" ht="45.75" customHeight="1" x14ac:dyDescent="0.25">
      <c r="A182" s="61" t="s">
        <v>139</v>
      </c>
      <c r="B182" s="62"/>
      <c r="C182" s="63"/>
    </row>
  </sheetData>
  <mergeCells count="20">
    <mergeCell ref="A182:C182"/>
    <mergeCell ref="A177:C177"/>
    <mergeCell ref="A178:C178"/>
    <mergeCell ref="A181:C181"/>
    <mergeCell ref="A104:D104"/>
    <mergeCell ref="A105:D105"/>
    <mergeCell ref="A106:D106"/>
    <mergeCell ref="A107:D107"/>
    <mergeCell ref="A108:D108"/>
    <mergeCell ref="A180:C180"/>
    <mergeCell ref="A57:D57"/>
    <mergeCell ref="A58:D58"/>
    <mergeCell ref="A59:D59"/>
    <mergeCell ref="A60:D60"/>
    <mergeCell ref="A61:D61"/>
    <mergeCell ref="A1:D1"/>
    <mergeCell ref="A2:D2"/>
    <mergeCell ref="A3:D3"/>
    <mergeCell ref="A4:D4"/>
    <mergeCell ref="A5:D5"/>
  </mergeCells>
  <printOptions horizontalCentered="1"/>
  <pageMargins left="0.1" right="0.1" top="1.3" bottom="0.1" header="1.3" footer="0.1"/>
  <pageSetup paperSize="9" scale="81" fitToHeight="2" orientation="portrait" r:id="rId1"/>
  <rowBreaks count="2" manualBreakCount="2">
    <brk id="55" max="2" man="1"/>
    <brk id="103" max="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Presupuesto 2023 detallado</vt:lpstr>
      <vt:lpstr>'Presupuesto 2023 detallado'!Print_Area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Transparencia</cp:lastModifiedBy>
  <cp:lastPrinted>2024-01-30T12:20:05Z</cp:lastPrinted>
  <dcterms:created xsi:type="dcterms:W3CDTF">2018-04-17T18:57:16Z</dcterms:created>
  <dcterms:modified xsi:type="dcterms:W3CDTF">2024-01-30T14:30:38Z</dcterms:modified>
</cp:coreProperties>
</file>